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Olav\Documents\Lag og organisasjoner\Bykle IL\Styremøte\2021\22. mars\Dokumenter\Regnskap 2020 - Budsjett 2021\"/>
    </mc:Choice>
  </mc:AlternateContent>
  <xr:revisionPtr revIDLastSave="0" documentId="13_ncr:1_{6C085866-45B3-48BE-86CA-23D6486D65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rifts regnskap" sheetId="2" r:id="rId1"/>
    <sheet name="Drift med prosjek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2" l="1"/>
  <c r="D89" i="2"/>
  <c r="D91" i="2" s="1"/>
  <c r="D82" i="2"/>
  <c r="D80" i="2"/>
  <c r="D75" i="2"/>
  <c r="D74" i="2"/>
  <c r="D66" i="2"/>
  <c r="D65" i="2" s="1"/>
  <c r="D56" i="2"/>
  <c r="D54" i="2"/>
  <c r="D52" i="2"/>
  <c r="D49" i="2"/>
  <c r="D46" i="2"/>
  <c r="D39" i="2"/>
  <c r="D37" i="2"/>
  <c r="D34" i="2"/>
  <c r="D33" i="2" s="1"/>
  <c r="D27" i="2"/>
  <c r="D23" i="2"/>
  <c r="D19" i="2"/>
  <c r="D13" i="2"/>
  <c r="D12" i="2"/>
  <c r="D9" i="2"/>
  <c r="D8" i="2" s="1"/>
  <c r="D5" i="2"/>
  <c r="D43" i="1"/>
  <c r="D48" i="2" l="1"/>
  <c r="D11" i="2"/>
  <c r="D21" i="2" s="1"/>
  <c r="D73" i="2"/>
  <c r="D9" i="1"/>
  <c r="D8" i="1" s="1"/>
  <c r="D5" i="1"/>
  <c r="D106" i="1"/>
  <c r="D80" i="1"/>
  <c r="D29" i="1"/>
  <c r="D104" i="1"/>
  <c r="D113" i="1"/>
  <c r="D33" i="1"/>
  <c r="D98" i="1"/>
  <c r="D54" i="1"/>
  <c r="D13" i="1"/>
  <c r="D76" i="1"/>
  <c r="D78" i="1"/>
  <c r="D99" i="1"/>
  <c r="D97" i="1" s="1"/>
  <c r="D12" i="1"/>
  <c r="D11" i="1" s="1"/>
  <c r="D56" i="1"/>
  <c r="D68" i="1"/>
  <c r="D40" i="1"/>
  <c r="D39" i="1" s="1"/>
  <c r="D25" i="1"/>
  <c r="D19" i="1"/>
  <c r="D18" i="1" s="1"/>
  <c r="D51" i="1"/>
  <c r="D71" i="1"/>
  <c r="D50" i="1"/>
  <c r="D90" i="1"/>
  <c r="D89" i="1" s="1"/>
  <c r="D45" i="1"/>
  <c r="D93" i="2" l="1"/>
  <c r="D27" i="1"/>
  <c r="D49" i="1"/>
  <c r="D70" i="1"/>
  <c r="D112" i="1" l="1"/>
  <c r="D115" i="1"/>
  <c r="D117" i="1" l="1"/>
</calcChain>
</file>

<file path=xl/sharedStrings.xml><?xml version="1.0" encoding="utf-8"?>
<sst xmlns="http://schemas.openxmlformats.org/spreadsheetml/2006/main" count="211" uniqueCount="108">
  <si>
    <t>Kontogruppe</t>
  </si>
  <si>
    <t>Kontonr</t>
  </si>
  <si>
    <t>Kontonavn</t>
  </si>
  <si>
    <t>Salgsinntekter, avgiftsfri</t>
  </si>
  <si>
    <t>Sponsorinntekter, avgiftsfri</t>
  </si>
  <si>
    <t>Salgsinntekter, utenfor avgiftsområdet</t>
  </si>
  <si>
    <t>Inntekter fra egne arrangementer</t>
  </si>
  <si>
    <t>Offentlige tilskudd</t>
  </si>
  <si>
    <t xml:space="preserve">Annen driftsrelatert inntekt </t>
  </si>
  <si>
    <t>Medlemskontingenter</t>
  </si>
  <si>
    <t>Sum inntekt</t>
  </si>
  <si>
    <t xml:space="preserve">Kostnader lokaler </t>
  </si>
  <si>
    <t>Lys, varme</t>
  </si>
  <si>
    <t>Leie maskiner, inventar, transportmidler etc</t>
  </si>
  <si>
    <t>Leie transportmidler</t>
  </si>
  <si>
    <t>Inventar</t>
  </si>
  <si>
    <t>Idrettsutstyr</t>
  </si>
  <si>
    <t xml:space="preserve">Reparasjon og vedlikehold </t>
  </si>
  <si>
    <t>Reparasjon og vedlikehold bygninger</t>
  </si>
  <si>
    <t>Reparasjon og vedlikehold anlegg, utstyr etc</t>
  </si>
  <si>
    <t>Fremmede tjenester</t>
  </si>
  <si>
    <t>Idrettsfaglig bistand</t>
  </si>
  <si>
    <t>Kontorkostnader</t>
  </si>
  <si>
    <t>Annen kontorkostnader</t>
  </si>
  <si>
    <t>Kostnad og godtgj. for reiser, diett, bil etc</t>
  </si>
  <si>
    <t>Bevertning</t>
  </si>
  <si>
    <t xml:space="preserve">Salgs-, reklame- og representasjonskostn. </t>
  </si>
  <si>
    <t xml:space="preserve">Kontingent og gave </t>
  </si>
  <si>
    <t>Påmelding serier, turneringer etc</t>
  </si>
  <si>
    <t>Gaver og premier</t>
  </si>
  <si>
    <t>Forsikringspremier</t>
  </si>
  <si>
    <t xml:space="preserve">Annen kostnad </t>
  </si>
  <si>
    <t>Bank og kortgebyrer</t>
  </si>
  <si>
    <t>Budsjett andre driftskostnader</t>
  </si>
  <si>
    <t>Sum andre driftskostnader</t>
  </si>
  <si>
    <t xml:space="preserve">Finansinntekt </t>
  </si>
  <si>
    <t>Renteinntekter</t>
  </si>
  <si>
    <t>Sum Finans</t>
  </si>
  <si>
    <t>Merknad</t>
  </si>
  <si>
    <t>Valle Sparebank</t>
  </si>
  <si>
    <t>Resultat</t>
  </si>
  <si>
    <t>Regnskap 2020</t>
  </si>
  <si>
    <t>Norsk Tipping - grasrot</t>
  </si>
  <si>
    <t>Bykle kommune - vann og avløp</t>
  </si>
  <si>
    <t>Premier Støyledalslåmi</t>
  </si>
  <si>
    <t>Diverse utstyr kjøpt inn</t>
  </si>
  <si>
    <t>Norges Cykleforbund</t>
  </si>
  <si>
    <t>Diverse kostnader</t>
  </si>
  <si>
    <t>Konsulent</t>
  </si>
  <si>
    <t>Nytt Servicebygg og lager</t>
  </si>
  <si>
    <t>Nettilkobling</t>
  </si>
  <si>
    <t>Nytt servicebygg</t>
  </si>
  <si>
    <t>Bykle kommune</t>
  </si>
  <si>
    <t>Gebyr Bykle kommune</t>
  </si>
  <si>
    <t>Ekstra grunnarbeid Hovden Hytteservice</t>
  </si>
  <si>
    <t>Diverse utlegg</t>
  </si>
  <si>
    <t>Hovden Tour - tilskudd</t>
  </si>
  <si>
    <t>Norges idrettsforbund aktivitetsmidler</t>
  </si>
  <si>
    <t>Ny elektronisk tavle Skistoga</t>
  </si>
  <si>
    <t>Trimturpoeng sommer 2020</t>
  </si>
  <si>
    <t>Bykle Bygg A-konto</t>
  </si>
  <si>
    <t>Bykle kommune kulturmidler 2020</t>
  </si>
  <si>
    <t>Norges Cykleforund - regionskontingent</t>
  </si>
  <si>
    <t>Diverse</t>
  </si>
  <si>
    <t>Service varmepumpe</t>
  </si>
  <si>
    <t>Asfalt NCC</t>
  </si>
  <si>
    <t>Agder Skikrets - avgift Støyledalslåmi</t>
  </si>
  <si>
    <t>Agder Skikrets klubbkontingent</t>
  </si>
  <si>
    <t xml:space="preserve">Bykle kommune </t>
  </si>
  <si>
    <t>Nytt servicebygg Bykle IL</t>
  </si>
  <si>
    <t>Coop - Støyledalen</t>
  </si>
  <si>
    <t>Coop - Fotballgruppe</t>
  </si>
  <si>
    <t>Bykle Hotell - Kranselag</t>
  </si>
  <si>
    <t>Bykle Hotell - Årsmøte</t>
  </si>
  <si>
    <t>Bykle Hotell - Byggemøte</t>
  </si>
  <si>
    <t>Bykle Bygg - A konto</t>
  </si>
  <si>
    <t>Ådalen - truck++</t>
  </si>
  <si>
    <t>Setesdølen - Reklame og annonser</t>
  </si>
  <si>
    <t>Kvik - nytt kjøkken</t>
  </si>
  <si>
    <t>eRedaktør - leie www.bykleil.no</t>
  </si>
  <si>
    <t>Coop - Friidrett</t>
  </si>
  <si>
    <t>Frakt kjøkken</t>
  </si>
  <si>
    <t>Gjensidige - Utbytte</t>
  </si>
  <si>
    <t>Støyledalen 2020</t>
  </si>
  <si>
    <t>Olav Byklum festeavgift</t>
  </si>
  <si>
    <t>Bykle kommune - leie samfunnshuset</t>
  </si>
  <si>
    <t>Agder Skikrets - klubbkontingent</t>
  </si>
  <si>
    <t>Domenekostnad www.bykleil.no</t>
  </si>
  <si>
    <t>Blomster</t>
  </si>
  <si>
    <t>Regnskap 2020 Bykle IL</t>
  </si>
  <si>
    <t>Premier Friidrett</t>
  </si>
  <si>
    <t>Rolf's - hvitevarer +++</t>
  </si>
  <si>
    <t>Certego - låssystem Skistoga og servicebygg</t>
  </si>
  <si>
    <t>Gjensidige</t>
  </si>
  <si>
    <t>Gjensidige - Nytt Servicebygg</t>
  </si>
  <si>
    <t>Gjensidige - Til gode</t>
  </si>
  <si>
    <t>NIF - skimerke</t>
  </si>
  <si>
    <t>Sør Maskin</t>
  </si>
  <si>
    <t>Hovden Sport - gavekort årsmøte</t>
  </si>
  <si>
    <t>Hasla - gravering vandrepokaler</t>
  </si>
  <si>
    <t>Trenergodgjørelse 2020</t>
  </si>
  <si>
    <t>NIF - mva kompensasjon 2020</t>
  </si>
  <si>
    <t>Trimturpoeng vinter 20/21</t>
  </si>
  <si>
    <t>Bykle kommune - refusjon asfalt</t>
  </si>
  <si>
    <t xml:space="preserve">Leie lokaler </t>
  </si>
  <si>
    <t>Bålpanne Skistoga</t>
  </si>
  <si>
    <t>Vann, slam, gebyr</t>
  </si>
  <si>
    <t>Resultat/ Overskudd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</si>
</sst>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3" borderId="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1" fillId="3" borderId="3" xfId="0" applyFont="1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hidden="1"/>
    </xf>
    <xf numFmtId="3" fontId="0" fillId="4" borderId="5" xfId="0" applyNumberFormat="1" applyFill="1" applyBorder="1" applyProtection="1">
      <protection hidden="1"/>
    </xf>
    <xf numFmtId="3" fontId="0" fillId="4" borderId="6" xfId="0" applyNumberFormat="1" applyFill="1" applyBorder="1" applyAlignment="1" applyProtection="1">
      <alignment horizontal="right"/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3" fontId="0" fillId="4" borderId="8" xfId="0" applyNumberFormat="1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2" xfId="0" applyFill="1" applyBorder="1" applyProtection="1">
      <protection hidden="1"/>
    </xf>
    <xf numFmtId="3" fontId="0" fillId="4" borderId="2" xfId="0" applyNumberFormat="1" applyFill="1" applyBorder="1" applyProtection="1">
      <protection hidden="1"/>
    </xf>
    <xf numFmtId="3" fontId="0" fillId="4" borderId="3" xfId="0" applyNumberFormat="1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0" fillId="4" borderId="11" xfId="0" applyFill="1" applyBorder="1" applyProtection="1">
      <protection hidden="1"/>
    </xf>
    <xf numFmtId="3" fontId="0" fillId="4" borderId="11" xfId="0" applyNumberFormat="1" applyFill="1" applyBorder="1" applyProtection="1">
      <protection hidden="1"/>
    </xf>
    <xf numFmtId="3" fontId="0" fillId="4" borderId="12" xfId="0" applyNumberFormat="1" applyFill="1" applyBorder="1" applyProtection="1">
      <protection hidden="1"/>
    </xf>
    <xf numFmtId="3" fontId="0" fillId="4" borderId="9" xfId="0" applyNumberFormat="1" applyFill="1" applyBorder="1" applyProtection="1">
      <protection hidden="1"/>
    </xf>
    <xf numFmtId="3" fontId="0" fillId="4" borderId="6" xfId="0" applyNumberForma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1" fillId="4" borderId="4" xfId="0" applyFont="1" applyFill="1" applyBorder="1" applyProtection="1">
      <protection hidden="1"/>
    </xf>
    <xf numFmtId="0" fontId="1" fillId="4" borderId="5" xfId="0" applyFont="1" applyFill="1" applyBorder="1" applyAlignment="1" applyProtection="1">
      <alignment horizontal="center"/>
      <protection hidden="1"/>
    </xf>
    <xf numFmtId="0" fontId="1" fillId="4" borderId="5" xfId="0" applyFont="1" applyFill="1" applyBorder="1" applyProtection="1">
      <protection hidden="1"/>
    </xf>
    <xf numFmtId="3" fontId="1" fillId="4" borderId="5" xfId="0" applyNumberFormat="1" applyFont="1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0" fillId="4" borderId="15" xfId="0" applyFill="1" applyBorder="1" applyAlignment="1" applyProtection="1">
      <alignment horizontal="center"/>
      <protection hidden="1"/>
    </xf>
    <xf numFmtId="0" fontId="0" fillId="4" borderId="15" xfId="0" applyFill="1" applyBorder="1" applyProtection="1">
      <protection hidden="1"/>
    </xf>
    <xf numFmtId="3" fontId="0" fillId="4" borderId="15" xfId="0" applyNumberFormat="1" applyFill="1" applyBorder="1" applyProtection="1">
      <protection hidden="1"/>
    </xf>
    <xf numFmtId="3" fontId="0" fillId="4" borderId="16" xfId="0" applyNumberFormat="1" applyFill="1" applyBorder="1" applyProtection="1">
      <protection hidden="1"/>
    </xf>
    <xf numFmtId="0" fontId="0" fillId="4" borderId="17" xfId="0" applyFill="1" applyBorder="1" applyProtection="1">
      <protection hidden="1"/>
    </xf>
    <xf numFmtId="0" fontId="0" fillId="4" borderId="13" xfId="0" applyFill="1" applyBorder="1" applyAlignment="1" applyProtection="1">
      <alignment horizontal="center"/>
      <protection hidden="1"/>
    </xf>
    <xf numFmtId="0" fontId="0" fillId="4" borderId="13" xfId="0" applyFill="1" applyBorder="1" applyProtection="1">
      <protection hidden="1"/>
    </xf>
    <xf numFmtId="3" fontId="0" fillId="4" borderId="13" xfId="0" applyNumberFormat="1" applyFill="1" applyBorder="1" applyProtection="1">
      <protection hidden="1"/>
    </xf>
    <xf numFmtId="3" fontId="0" fillId="4" borderId="18" xfId="0" applyNumberFormat="1" applyFill="1" applyBorder="1" applyProtection="1">
      <protection hidden="1"/>
    </xf>
    <xf numFmtId="0" fontId="0" fillId="0" borderId="0" xfId="0" applyBorder="1"/>
    <xf numFmtId="0" fontId="0" fillId="4" borderId="19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3" fontId="0" fillId="4" borderId="0" xfId="0" applyNumberFormat="1" applyFill="1" applyBorder="1" applyProtection="1">
      <protection hidden="1"/>
    </xf>
    <xf numFmtId="3" fontId="0" fillId="4" borderId="20" xfId="0" applyNumberFormat="1" applyFill="1" applyBorder="1" applyProtection="1">
      <protection hidden="1"/>
    </xf>
    <xf numFmtId="0" fontId="1" fillId="4" borderId="19" xfId="0" applyFont="1" applyFill="1" applyBorder="1" applyProtection="1">
      <protection hidden="1"/>
    </xf>
    <xf numFmtId="3" fontId="0" fillId="4" borderId="16" xfId="0" applyNumberFormat="1" applyFill="1" applyBorder="1" applyAlignment="1" applyProtection="1">
      <alignment horizontal="right"/>
      <protection hidden="1"/>
    </xf>
    <xf numFmtId="0" fontId="0" fillId="4" borderId="4" xfId="0" applyFont="1" applyFill="1" applyBorder="1" applyProtection="1">
      <protection hidden="1"/>
    </xf>
    <xf numFmtId="0" fontId="0" fillId="4" borderId="5" xfId="0" applyFont="1" applyFill="1" applyBorder="1" applyAlignment="1" applyProtection="1">
      <alignment horizontal="center"/>
      <protection hidden="1"/>
    </xf>
    <xf numFmtId="0" fontId="0" fillId="4" borderId="5" xfId="0" applyFont="1" applyFill="1" applyBorder="1" applyProtection="1">
      <protection hidden="1"/>
    </xf>
    <xf numFmtId="3" fontId="0" fillId="4" borderId="5" xfId="0" applyNumberFormat="1" applyFont="1" applyFill="1" applyBorder="1" applyProtection="1">
      <protection hidden="1"/>
    </xf>
    <xf numFmtId="3" fontId="0" fillId="4" borderId="6" xfId="0" applyNumberFormat="1" applyFont="1" applyFill="1" applyBorder="1" applyAlignment="1" applyProtection="1">
      <alignment horizontal="right"/>
      <protection hidden="1"/>
    </xf>
    <xf numFmtId="0" fontId="0" fillId="0" borderId="0" xfId="0" applyFont="1"/>
    <xf numFmtId="0" fontId="1" fillId="4" borderId="14" xfId="0" applyFont="1" applyFill="1" applyBorder="1" applyProtection="1">
      <protection hidden="1"/>
    </xf>
    <xf numFmtId="0" fontId="1" fillId="4" borderId="15" xfId="0" applyFont="1" applyFill="1" applyBorder="1" applyAlignment="1" applyProtection="1">
      <alignment horizontal="center"/>
      <protection hidden="1"/>
    </xf>
    <xf numFmtId="0" fontId="1" fillId="4" borderId="15" xfId="0" applyFont="1" applyFill="1" applyBorder="1" applyProtection="1">
      <protection hidden="1"/>
    </xf>
    <xf numFmtId="3" fontId="1" fillId="4" borderId="15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2" xfId="0" applyFill="1" applyBorder="1" applyProtection="1">
      <protection hidden="1"/>
    </xf>
    <xf numFmtId="3" fontId="0" fillId="3" borderId="2" xfId="0" applyNumberFormat="1" applyFill="1" applyBorder="1" applyProtection="1">
      <protection hidden="1"/>
    </xf>
    <xf numFmtId="3" fontId="0" fillId="3" borderId="3" xfId="0" applyNumberFormat="1" applyFill="1" applyBorder="1" applyProtection="1">
      <protection hidden="1"/>
    </xf>
    <xf numFmtId="0" fontId="1" fillId="4" borderId="0" xfId="0" applyFont="1" applyFill="1" applyBorder="1" applyAlignment="1" applyProtection="1">
      <alignment horizontal="center"/>
      <protection hidden="1"/>
    </xf>
    <xf numFmtId="0" fontId="1" fillId="4" borderId="0" xfId="0" applyFont="1" applyFill="1" applyBorder="1" applyProtection="1">
      <protection hidden="1"/>
    </xf>
    <xf numFmtId="3" fontId="1" fillId="4" borderId="0" xfId="0" applyNumberFormat="1" applyFont="1" applyFill="1" applyBorder="1" applyProtection="1">
      <protection hidden="1"/>
    </xf>
    <xf numFmtId="0" fontId="1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" fillId="3" borderId="1" xfId="0" applyFont="1" applyFill="1" applyBorder="1" applyProtection="1">
      <protection hidden="1"/>
    </xf>
    <xf numFmtId="0" fontId="5" fillId="0" borderId="0" xfId="0" applyFont="1"/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right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3" borderId="2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Protection="1">
      <protection hidden="1"/>
    </xf>
    <xf numFmtId="3" fontId="6" fillId="3" borderId="2" xfId="0" applyNumberFormat="1" applyFont="1" applyFill="1" applyBorder="1" applyProtection="1">
      <protection hidden="1"/>
    </xf>
    <xf numFmtId="3" fontId="5" fillId="3" borderId="3" xfId="0" applyNumberFormat="1" applyFont="1" applyFill="1" applyBorder="1" applyProtection="1">
      <protection hidden="1"/>
    </xf>
    <xf numFmtId="0" fontId="3" fillId="4" borderId="1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/>
      <protection hidden="1"/>
    </xf>
    <xf numFmtId="0" fontId="3" fillId="4" borderId="2" xfId="0" applyFont="1" applyFill="1" applyBorder="1" applyProtection="1">
      <protection hidden="1"/>
    </xf>
    <xf numFmtId="3" fontId="3" fillId="4" borderId="3" xfId="0" applyNumberFormat="1" applyFont="1" applyFill="1" applyBorder="1" applyProtection="1">
      <protection hidden="1"/>
    </xf>
    <xf numFmtId="0" fontId="3" fillId="0" borderId="0" xfId="0" applyFont="1"/>
    <xf numFmtId="3" fontId="6" fillId="4" borderId="2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47E8-F599-4BD4-BC3C-F7BE0FCDE7FD}">
  <sheetPr>
    <pageSetUpPr fitToPage="1"/>
  </sheetPr>
  <dimension ref="A1:E93"/>
  <sheetViews>
    <sheetView tabSelected="1" zoomScaleNormal="100" workbookViewId="0">
      <selection activeCell="D99" sqref="D99"/>
    </sheetView>
  </sheetViews>
  <sheetFormatPr baseColWidth="10" defaultRowHeight="15" x14ac:dyDescent="0.25"/>
  <cols>
    <col min="1" max="1" width="38.7109375" customWidth="1"/>
    <col min="2" max="2" width="11.42578125" style="72"/>
    <col min="3" max="3" width="36" customWidth="1"/>
    <col min="4" max="4" width="45.85546875" customWidth="1"/>
    <col min="5" max="5" width="41.140625" customWidth="1"/>
  </cols>
  <sheetData>
    <row r="1" spans="1:5" ht="18.75" x14ac:dyDescent="0.3">
      <c r="A1" s="66" t="s">
        <v>89</v>
      </c>
      <c r="B1" s="66"/>
      <c r="C1" s="66"/>
      <c r="D1" s="66"/>
      <c r="E1" s="66"/>
    </row>
    <row r="2" spans="1:5" s="68" customFormat="1" ht="15.75" x14ac:dyDescent="0.25">
      <c r="A2" s="67" t="s">
        <v>0</v>
      </c>
      <c r="B2" s="71" t="s">
        <v>1</v>
      </c>
      <c r="C2" s="71" t="s">
        <v>2</v>
      </c>
      <c r="D2" s="70" t="s">
        <v>41</v>
      </c>
      <c r="E2" s="69" t="s">
        <v>38</v>
      </c>
    </row>
    <row r="3" spans="1:5" x14ac:dyDescent="0.25">
      <c r="A3" s="26" t="s">
        <v>3</v>
      </c>
      <c r="B3" s="27">
        <v>3110</v>
      </c>
      <c r="C3" s="28" t="s">
        <v>3</v>
      </c>
      <c r="D3" s="29">
        <v>0</v>
      </c>
      <c r="E3" s="8"/>
    </row>
    <row r="4" spans="1:5" x14ac:dyDescent="0.25">
      <c r="A4" s="4"/>
      <c r="B4" s="5"/>
      <c r="C4" s="6"/>
      <c r="D4" s="7"/>
      <c r="E4" s="8"/>
    </row>
    <row r="5" spans="1:5" x14ac:dyDescent="0.25">
      <c r="A5" s="26" t="s">
        <v>3</v>
      </c>
      <c r="B5" s="27">
        <v>3120</v>
      </c>
      <c r="C5" s="28" t="s">
        <v>4</v>
      </c>
      <c r="D5" s="29">
        <f>SUM(D6)</f>
        <v>60000</v>
      </c>
      <c r="E5" s="8"/>
    </row>
    <row r="6" spans="1:5" s="53" customFormat="1" x14ac:dyDescent="0.25">
      <c r="A6" s="48"/>
      <c r="B6" s="49"/>
      <c r="C6" s="50" t="s">
        <v>39</v>
      </c>
      <c r="D6" s="51">
        <v>60000</v>
      </c>
      <c r="E6" s="52"/>
    </row>
    <row r="7" spans="1:5" x14ac:dyDescent="0.25">
      <c r="A7" s="4"/>
      <c r="B7" s="5"/>
      <c r="C7" s="6"/>
      <c r="D7" s="7"/>
      <c r="E7" s="8"/>
    </row>
    <row r="8" spans="1:5" x14ac:dyDescent="0.25">
      <c r="A8" s="26" t="s">
        <v>5</v>
      </c>
      <c r="B8" s="27">
        <v>3250</v>
      </c>
      <c r="C8" s="28" t="s">
        <v>6</v>
      </c>
      <c r="D8" s="29">
        <f>SUM(D9)</f>
        <v>16807</v>
      </c>
      <c r="E8" s="8"/>
    </row>
    <row r="9" spans="1:5" x14ac:dyDescent="0.25">
      <c r="A9" s="4"/>
      <c r="B9" s="5"/>
      <c r="C9" s="6" t="s">
        <v>83</v>
      </c>
      <c r="D9" s="7">
        <f>150-5000+10+4158+5531+1000+1558+9900-1000+500</f>
        <v>16807</v>
      </c>
      <c r="E9" s="8"/>
    </row>
    <row r="10" spans="1:5" x14ac:dyDescent="0.25">
      <c r="A10" s="4"/>
      <c r="B10" s="5"/>
      <c r="C10" s="6"/>
      <c r="D10" s="7"/>
      <c r="E10" s="8"/>
    </row>
    <row r="11" spans="1:5" x14ac:dyDescent="0.25">
      <c r="A11" s="26" t="s">
        <v>7</v>
      </c>
      <c r="B11" s="27">
        <v>3400</v>
      </c>
      <c r="C11" s="28" t="s">
        <v>7</v>
      </c>
      <c r="D11" s="29">
        <f>SUM(D12:D16)</f>
        <v>132870</v>
      </c>
      <c r="E11" s="8"/>
    </row>
    <row r="12" spans="1:5" x14ac:dyDescent="0.25">
      <c r="A12" s="4"/>
      <c r="B12" s="5"/>
      <c r="C12" s="6" t="s">
        <v>42</v>
      </c>
      <c r="D12" s="7">
        <f>7730+7566+9575</f>
        <v>24871</v>
      </c>
      <c r="E12" s="8"/>
    </row>
    <row r="13" spans="1:5" x14ac:dyDescent="0.25">
      <c r="A13" s="4"/>
      <c r="B13" s="5"/>
      <c r="C13" s="6" t="s">
        <v>57</v>
      </c>
      <c r="D13" s="7">
        <f>13818+7085+1853</f>
        <v>22756</v>
      </c>
      <c r="E13" s="8"/>
    </row>
    <row r="14" spans="1:5" x14ac:dyDescent="0.25">
      <c r="A14" s="4"/>
      <c r="B14" s="5"/>
      <c r="C14" s="6" t="s">
        <v>61</v>
      </c>
      <c r="D14" s="7">
        <v>60000</v>
      </c>
      <c r="E14" s="8"/>
    </row>
    <row r="15" spans="1:5" x14ac:dyDescent="0.25">
      <c r="A15" s="4"/>
      <c r="B15" s="5"/>
      <c r="C15" s="6" t="s">
        <v>82</v>
      </c>
      <c r="D15" s="7">
        <v>2453</v>
      </c>
      <c r="E15" s="8"/>
    </row>
    <row r="16" spans="1:5" x14ac:dyDescent="0.25">
      <c r="A16" s="4"/>
      <c r="B16" s="5"/>
      <c r="C16" s="6" t="s">
        <v>101</v>
      </c>
      <c r="D16" s="7">
        <v>22790</v>
      </c>
      <c r="E16" s="8"/>
    </row>
    <row r="17" spans="1:5" x14ac:dyDescent="0.25">
      <c r="A17" s="4"/>
      <c r="B17" s="5"/>
      <c r="C17" s="6"/>
      <c r="D17" s="7"/>
      <c r="E17" s="8"/>
    </row>
    <row r="18" spans="1:5" x14ac:dyDescent="0.25">
      <c r="A18" s="4"/>
      <c r="B18" s="5"/>
      <c r="C18" s="6"/>
      <c r="D18" s="7"/>
      <c r="E18" s="8"/>
    </row>
    <row r="19" spans="1:5" x14ac:dyDescent="0.25">
      <c r="A19" s="26" t="s">
        <v>8</v>
      </c>
      <c r="B19" s="27">
        <v>3920</v>
      </c>
      <c r="C19" s="28" t="s">
        <v>9</v>
      </c>
      <c r="D19" s="29">
        <f>6600+9600+750+150</f>
        <v>17100</v>
      </c>
      <c r="E19" s="8"/>
    </row>
    <row r="20" spans="1:5" x14ac:dyDescent="0.25">
      <c r="A20" s="54"/>
      <c r="B20" s="55"/>
      <c r="C20" s="56"/>
      <c r="D20" s="57"/>
      <c r="E20" s="47"/>
    </row>
    <row r="21" spans="1:5" s="68" customFormat="1" ht="15.75" x14ac:dyDescent="0.25">
      <c r="A21" s="67" t="s">
        <v>10</v>
      </c>
      <c r="B21" s="73"/>
      <c r="C21" s="74"/>
      <c r="D21" s="75">
        <f>D3+D5+D8+D11+D19</f>
        <v>226777</v>
      </c>
      <c r="E21" s="76"/>
    </row>
    <row r="22" spans="1:5" x14ac:dyDescent="0.25">
      <c r="A22" s="46"/>
      <c r="B22" s="42"/>
      <c r="C22" s="43"/>
      <c r="D22" s="44"/>
      <c r="E22" s="45"/>
    </row>
    <row r="23" spans="1:5" x14ac:dyDescent="0.25">
      <c r="A23" s="26" t="s">
        <v>11</v>
      </c>
      <c r="B23" s="27">
        <v>6300</v>
      </c>
      <c r="C23" s="28" t="s">
        <v>104</v>
      </c>
      <c r="D23" s="29">
        <f>D24+D25</f>
        <v>3900</v>
      </c>
      <c r="E23" s="24"/>
    </row>
    <row r="24" spans="1:5" x14ac:dyDescent="0.25">
      <c r="A24" s="4"/>
      <c r="B24" s="5"/>
      <c r="C24" s="6" t="s">
        <v>84</v>
      </c>
      <c r="D24" s="7">
        <v>3100</v>
      </c>
      <c r="E24" s="24"/>
    </row>
    <row r="25" spans="1:5" x14ac:dyDescent="0.25">
      <c r="A25" s="4"/>
      <c r="B25" s="5"/>
      <c r="C25" s="6" t="s">
        <v>85</v>
      </c>
      <c r="D25" s="7">
        <v>800</v>
      </c>
      <c r="E25" s="24"/>
    </row>
    <row r="26" spans="1:5" x14ac:dyDescent="0.25">
      <c r="A26" s="4"/>
      <c r="B26" s="5"/>
      <c r="C26" s="6"/>
      <c r="D26" s="7"/>
      <c r="E26" s="24"/>
    </row>
    <row r="27" spans="1:5" x14ac:dyDescent="0.25">
      <c r="A27" s="26" t="s">
        <v>11</v>
      </c>
      <c r="B27" s="27">
        <v>6340</v>
      </c>
      <c r="C27" s="28" t="s">
        <v>12</v>
      </c>
      <c r="D27" s="29">
        <f>1788+4770+2815+2258+1080+765+661+654+665+668+693+744</f>
        <v>17561</v>
      </c>
      <c r="E27" s="24"/>
    </row>
    <row r="28" spans="1:5" x14ac:dyDescent="0.25">
      <c r="A28" s="4"/>
      <c r="B28" s="5"/>
      <c r="C28" s="6"/>
      <c r="D28" s="7"/>
      <c r="E28" s="24"/>
    </row>
    <row r="29" spans="1:5" x14ac:dyDescent="0.25">
      <c r="A29" s="26" t="s">
        <v>13</v>
      </c>
      <c r="B29" s="27">
        <v>6440</v>
      </c>
      <c r="C29" s="28" t="s">
        <v>14</v>
      </c>
      <c r="D29" s="29">
        <v>0</v>
      </c>
      <c r="E29" s="24"/>
    </row>
    <row r="30" spans="1:5" x14ac:dyDescent="0.25">
      <c r="A30" s="4"/>
      <c r="B30" s="5"/>
      <c r="C30" s="6"/>
      <c r="D30" s="7"/>
      <c r="E30" s="24"/>
    </row>
    <row r="31" spans="1:5" x14ac:dyDescent="0.25">
      <c r="A31" s="26" t="s">
        <v>15</v>
      </c>
      <c r="B31" s="27">
        <v>6580</v>
      </c>
      <c r="C31" s="28" t="s">
        <v>16</v>
      </c>
      <c r="D31" s="29">
        <v>0</v>
      </c>
      <c r="E31" s="24"/>
    </row>
    <row r="32" spans="1:5" x14ac:dyDescent="0.25">
      <c r="A32" s="4"/>
      <c r="B32" s="5"/>
      <c r="C32" s="25"/>
      <c r="D32" s="7"/>
      <c r="E32" s="24"/>
    </row>
    <row r="33" spans="1:5" x14ac:dyDescent="0.25">
      <c r="A33" s="26" t="s">
        <v>17</v>
      </c>
      <c r="B33" s="27">
        <v>6600</v>
      </c>
      <c r="C33" s="28" t="s">
        <v>18</v>
      </c>
      <c r="D33" s="29">
        <f>D34+D35</f>
        <v>10732</v>
      </c>
      <c r="E33" s="24"/>
    </row>
    <row r="34" spans="1:5" x14ac:dyDescent="0.25">
      <c r="A34" s="4"/>
      <c r="B34" s="5"/>
      <c r="C34" s="6" t="s">
        <v>58</v>
      </c>
      <c r="D34" s="7">
        <f>8742</f>
        <v>8742</v>
      </c>
      <c r="E34" s="24"/>
    </row>
    <row r="35" spans="1:5" x14ac:dyDescent="0.25">
      <c r="A35" s="4"/>
      <c r="B35" s="5"/>
      <c r="C35" s="6" t="s">
        <v>64</v>
      </c>
      <c r="D35" s="7">
        <v>1990</v>
      </c>
      <c r="E35" s="24"/>
    </row>
    <row r="36" spans="1:5" x14ac:dyDescent="0.25">
      <c r="A36" s="4"/>
      <c r="B36" s="5"/>
      <c r="C36" s="6"/>
      <c r="D36" s="7"/>
      <c r="E36" s="24"/>
    </row>
    <row r="37" spans="1:5" x14ac:dyDescent="0.25">
      <c r="A37" s="26" t="s">
        <v>43</v>
      </c>
      <c r="B37" s="27">
        <v>6600</v>
      </c>
      <c r="C37" s="28" t="s">
        <v>106</v>
      </c>
      <c r="D37" s="29">
        <f>2062+749+749+2062+749+749</f>
        <v>7120</v>
      </c>
      <c r="E37" s="24"/>
    </row>
    <row r="38" spans="1:5" x14ac:dyDescent="0.25">
      <c r="A38" s="4"/>
      <c r="B38" s="5"/>
      <c r="C38" s="6"/>
      <c r="D38" s="7"/>
      <c r="E38" s="24"/>
    </row>
    <row r="39" spans="1:5" x14ac:dyDescent="0.25">
      <c r="A39" s="26" t="s">
        <v>45</v>
      </c>
      <c r="B39" s="27">
        <v>6600</v>
      </c>
      <c r="C39" s="28" t="s">
        <v>105</v>
      </c>
      <c r="D39" s="29">
        <f>1849</f>
        <v>1849</v>
      </c>
      <c r="E39" s="24"/>
    </row>
    <row r="40" spans="1:5" x14ac:dyDescent="0.25">
      <c r="A40" s="4"/>
      <c r="B40" s="5"/>
      <c r="C40" s="6"/>
      <c r="D40" s="7"/>
      <c r="E40" s="24"/>
    </row>
    <row r="41" spans="1:5" x14ac:dyDescent="0.25">
      <c r="A41" s="26" t="s">
        <v>17</v>
      </c>
      <c r="B41" s="27">
        <v>6620</v>
      </c>
      <c r="C41" s="28" t="s">
        <v>19</v>
      </c>
      <c r="D41" s="29">
        <v>0</v>
      </c>
      <c r="E41" s="24"/>
    </row>
    <row r="42" spans="1:5" x14ac:dyDescent="0.25">
      <c r="A42" s="4"/>
      <c r="B42" s="5"/>
      <c r="C42" s="6"/>
      <c r="D42" s="7"/>
      <c r="E42" s="24"/>
    </row>
    <row r="43" spans="1:5" x14ac:dyDescent="0.25">
      <c r="A43" s="4"/>
      <c r="B43" s="5"/>
      <c r="C43" s="6"/>
      <c r="D43" s="7"/>
      <c r="E43" s="24"/>
    </row>
    <row r="44" spans="1:5" x14ac:dyDescent="0.25">
      <c r="A44" s="26" t="s">
        <v>20</v>
      </c>
      <c r="B44" s="27">
        <v>6730</v>
      </c>
      <c r="C44" s="28" t="s">
        <v>21</v>
      </c>
      <c r="D44" s="29">
        <v>0</v>
      </c>
      <c r="E44" s="24"/>
    </row>
    <row r="45" spans="1:5" x14ac:dyDescent="0.25">
      <c r="A45" s="4"/>
      <c r="B45" s="5"/>
      <c r="C45" s="6"/>
      <c r="D45" s="7"/>
      <c r="E45" s="24"/>
    </row>
    <row r="46" spans="1:5" x14ac:dyDescent="0.25">
      <c r="A46" s="26" t="s">
        <v>22</v>
      </c>
      <c r="B46" s="27">
        <v>6890</v>
      </c>
      <c r="C46" s="28" t="s">
        <v>23</v>
      </c>
      <c r="D46" s="29">
        <f>1025+519</f>
        <v>1544</v>
      </c>
      <c r="E46" s="24"/>
    </row>
    <row r="47" spans="1:5" x14ac:dyDescent="0.25">
      <c r="A47" s="4"/>
      <c r="B47" s="5"/>
      <c r="C47" s="6"/>
      <c r="D47" s="7"/>
      <c r="E47" s="24"/>
    </row>
    <row r="48" spans="1:5" x14ac:dyDescent="0.25">
      <c r="A48" s="26" t="s">
        <v>24</v>
      </c>
      <c r="B48" s="27">
        <v>7162</v>
      </c>
      <c r="C48" s="28" t="s">
        <v>25</v>
      </c>
      <c r="D48" s="29">
        <f>SUM(D49:D52)</f>
        <v>9822</v>
      </c>
      <c r="E48" s="24"/>
    </row>
    <row r="49" spans="1:5" x14ac:dyDescent="0.25">
      <c r="A49" s="4"/>
      <c r="B49" s="5"/>
      <c r="C49" s="6" t="s">
        <v>70</v>
      </c>
      <c r="D49" s="7">
        <f>449+6017</f>
        <v>6466</v>
      </c>
      <c r="E49" s="24"/>
    </row>
    <row r="50" spans="1:5" x14ac:dyDescent="0.25">
      <c r="A50" s="4"/>
      <c r="B50" s="5"/>
      <c r="C50" s="6" t="s">
        <v>71</v>
      </c>
      <c r="D50" s="7">
        <v>268</v>
      </c>
      <c r="E50" s="24"/>
    </row>
    <row r="51" spans="1:5" x14ac:dyDescent="0.25">
      <c r="A51" s="4"/>
      <c r="B51" s="5"/>
      <c r="C51" s="6" t="s">
        <v>73</v>
      </c>
      <c r="D51" s="7">
        <v>2793</v>
      </c>
      <c r="E51" s="24"/>
    </row>
    <row r="52" spans="1:5" x14ac:dyDescent="0.25">
      <c r="A52" s="4"/>
      <c r="B52" s="5"/>
      <c r="C52" s="6" t="s">
        <v>80</v>
      </c>
      <c r="D52" s="7">
        <f>149+146</f>
        <v>295</v>
      </c>
      <c r="E52" s="24"/>
    </row>
    <row r="53" spans="1:5" x14ac:dyDescent="0.25">
      <c r="A53" s="4"/>
      <c r="B53" s="5"/>
      <c r="C53" s="6"/>
      <c r="D53" s="7"/>
      <c r="E53" s="24"/>
    </row>
    <row r="54" spans="1:5" x14ac:dyDescent="0.25">
      <c r="A54" s="26" t="s">
        <v>26</v>
      </c>
      <c r="B54" s="27">
        <v>7320</v>
      </c>
      <c r="C54" s="28" t="s">
        <v>77</v>
      </c>
      <c r="D54" s="29">
        <f>3570+1169+1239</f>
        <v>5978</v>
      </c>
      <c r="E54" s="24"/>
    </row>
    <row r="55" spans="1:5" x14ac:dyDescent="0.25">
      <c r="A55" s="4"/>
      <c r="B55" s="5"/>
      <c r="C55" s="6"/>
      <c r="D55" s="7"/>
      <c r="E55" s="24"/>
    </row>
    <row r="56" spans="1:5" x14ac:dyDescent="0.25">
      <c r="A56" s="26" t="s">
        <v>27</v>
      </c>
      <c r="B56" s="27">
        <v>7410</v>
      </c>
      <c r="C56" s="28" t="s">
        <v>28</v>
      </c>
      <c r="D56" s="29">
        <f>SUM(D57:D63)</f>
        <v>34125</v>
      </c>
      <c r="E56" s="24"/>
    </row>
    <row r="57" spans="1:5" x14ac:dyDescent="0.25">
      <c r="A57" s="4"/>
      <c r="B57" s="5"/>
      <c r="C57" s="6" t="s">
        <v>46</v>
      </c>
      <c r="D57" s="7">
        <v>3250</v>
      </c>
      <c r="E57" s="24"/>
    </row>
    <row r="58" spans="1:5" x14ac:dyDescent="0.25">
      <c r="A58" s="4"/>
      <c r="B58" s="5"/>
      <c r="C58" s="6" t="s">
        <v>59</v>
      </c>
      <c r="D58" s="7">
        <v>9776</v>
      </c>
      <c r="E58" s="24"/>
    </row>
    <row r="59" spans="1:5" x14ac:dyDescent="0.25">
      <c r="A59" s="4"/>
      <c r="B59" s="5"/>
      <c r="C59" s="6" t="s">
        <v>62</v>
      </c>
      <c r="D59" s="7">
        <v>2000</v>
      </c>
      <c r="E59" s="24"/>
    </row>
    <row r="60" spans="1:5" x14ac:dyDescent="0.25">
      <c r="A60" s="4"/>
      <c r="B60" s="5"/>
      <c r="C60" s="6" t="s">
        <v>67</v>
      </c>
      <c r="D60" s="7">
        <v>5000</v>
      </c>
      <c r="E60" s="24"/>
    </row>
    <row r="61" spans="1:5" x14ac:dyDescent="0.25">
      <c r="A61" s="4"/>
      <c r="B61" s="5"/>
      <c r="C61" s="6" t="s">
        <v>66</v>
      </c>
      <c r="D61" s="7">
        <v>1930</v>
      </c>
      <c r="E61" s="24"/>
    </row>
    <row r="62" spans="1:5" x14ac:dyDescent="0.25">
      <c r="A62" s="4"/>
      <c r="B62" s="5"/>
      <c r="C62" s="6" t="s">
        <v>86</v>
      </c>
      <c r="D62" s="7">
        <v>5000</v>
      </c>
      <c r="E62" s="24"/>
    </row>
    <row r="63" spans="1:5" x14ac:dyDescent="0.25">
      <c r="A63" s="4"/>
      <c r="B63" s="5"/>
      <c r="C63" s="6" t="s">
        <v>102</v>
      </c>
      <c r="D63" s="7">
        <v>7169</v>
      </c>
      <c r="E63" s="24"/>
    </row>
    <row r="64" spans="1:5" x14ac:dyDescent="0.25">
      <c r="A64" s="4"/>
      <c r="B64" s="5"/>
      <c r="C64" s="6"/>
      <c r="D64" s="7"/>
      <c r="E64" s="24"/>
    </row>
    <row r="65" spans="1:5" x14ac:dyDescent="0.25">
      <c r="A65" s="26" t="s">
        <v>27</v>
      </c>
      <c r="B65" s="27">
        <v>7420</v>
      </c>
      <c r="C65" s="28" t="s">
        <v>29</v>
      </c>
      <c r="D65" s="29">
        <f>SUM(D66:D71)</f>
        <v>20451</v>
      </c>
      <c r="E65" s="24"/>
    </row>
    <row r="66" spans="1:5" x14ac:dyDescent="0.25">
      <c r="A66" s="4"/>
      <c r="B66" s="5"/>
      <c r="C66" s="6" t="s">
        <v>44</v>
      </c>
      <c r="D66" s="7">
        <f>3480</f>
        <v>3480</v>
      </c>
      <c r="E66" s="24"/>
    </row>
    <row r="67" spans="1:5" x14ac:dyDescent="0.25">
      <c r="A67" s="4"/>
      <c r="B67" s="5"/>
      <c r="C67" s="6" t="s">
        <v>88</v>
      </c>
      <c r="D67" s="7">
        <v>750</v>
      </c>
      <c r="E67" s="24"/>
    </row>
    <row r="68" spans="1:5" x14ac:dyDescent="0.25">
      <c r="A68" s="4"/>
      <c r="B68" s="5"/>
      <c r="C68" s="6" t="s">
        <v>90</v>
      </c>
      <c r="D68" s="7">
        <v>1550</v>
      </c>
      <c r="E68" s="24"/>
    </row>
    <row r="69" spans="1:5" x14ac:dyDescent="0.25">
      <c r="A69" s="4"/>
      <c r="B69" s="5"/>
      <c r="C69" s="6" t="s">
        <v>96</v>
      </c>
      <c r="D69" s="7">
        <v>5031</v>
      </c>
      <c r="E69" s="24"/>
    </row>
    <row r="70" spans="1:5" x14ac:dyDescent="0.25">
      <c r="A70" s="4"/>
      <c r="B70" s="5"/>
      <c r="C70" s="6" t="s">
        <v>98</v>
      </c>
      <c r="D70" s="7">
        <v>9000</v>
      </c>
      <c r="E70" s="24"/>
    </row>
    <row r="71" spans="1:5" x14ac:dyDescent="0.25">
      <c r="A71" s="4"/>
      <c r="B71" s="5"/>
      <c r="C71" s="6" t="s">
        <v>99</v>
      </c>
      <c r="D71" s="7">
        <v>640</v>
      </c>
      <c r="E71" s="24"/>
    </row>
    <row r="72" spans="1:5" x14ac:dyDescent="0.25">
      <c r="A72" s="4"/>
      <c r="B72" s="5"/>
      <c r="C72" s="6"/>
      <c r="D72" s="7"/>
      <c r="E72" s="24"/>
    </row>
    <row r="73" spans="1:5" x14ac:dyDescent="0.25">
      <c r="A73" s="26" t="s">
        <v>30</v>
      </c>
      <c r="B73" s="27">
        <v>7500</v>
      </c>
      <c r="C73" s="28" t="s">
        <v>30</v>
      </c>
      <c r="D73" s="29">
        <f>D78+D77+D76+D75-D74</f>
        <v>14639</v>
      </c>
      <c r="E73" s="24"/>
    </row>
    <row r="74" spans="1:5" x14ac:dyDescent="0.25">
      <c r="A74" s="4"/>
      <c r="B74" s="5"/>
      <c r="C74" s="6" t="s">
        <v>95</v>
      </c>
      <c r="D74" s="7">
        <f>556+954+353+299</f>
        <v>2162</v>
      </c>
      <c r="E74" s="24"/>
    </row>
    <row r="75" spans="1:5" x14ac:dyDescent="0.25">
      <c r="A75" s="4"/>
      <c r="B75" s="5"/>
      <c r="C75" s="6" t="s">
        <v>94</v>
      </c>
      <c r="D75" s="7">
        <f>1307+353</f>
        <v>1660</v>
      </c>
      <c r="E75" s="24"/>
    </row>
    <row r="76" spans="1:5" x14ac:dyDescent="0.25">
      <c r="A76" s="4"/>
      <c r="B76" s="5"/>
      <c r="C76" s="6" t="s">
        <v>93</v>
      </c>
      <c r="D76" s="7">
        <v>3555</v>
      </c>
      <c r="E76" s="24"/>
    </row>
    <row r="77" spans="1:5" x14ac:dyDescent="0.25">
      <c r="A77" s="4"/>
      <c r="B77" s="5"/>
      <c r="C77" s="6" t="s">
        <v>93</v>
      </c>
      <c r="D77" s="7">
        <v>299</v>
      </c>
      <c r="E77" s="24"/>
    </row>
    <row r="78" spans="1:5" x14ac:dyDescent="0.25">
      <c r="A78" s="4"/>
      <c r="B78" s="5"/>
      <c r="C78" s="6" t="s">
        <v>93</v>
      </c>
      <c r="D78" s="7">
        <v>11287</v>
      </c>
      <c r="E78" s="24"/>
    </row>
    <row r="79" spans="1:5" x14ac:dyDescent="0.25">
      <c r="A79" s="4"/>
      <c r="B79" s="5"/>
      <c r="C79" s="6"/>
      <c r="D79" s="7"/>
      <c r="E79" s="24"/>
    </row>
    <row r="80" spans="1:5" x14ac:dyDescent="0.25">
      <c r="A80" s="26" t="s">
        <v>31</v>
      </c>
      <c r="B80" s="27">
        <v>7770</v>
      </c>
      <c r="C80" s="28" t="s">
        <v>32</v>
      </c>
      <c r="D80" s="29">
        <f>25+30+25+25+25</f>
        <v>130</v>
      </c>
      <c r="E80" s="24"/>
    </row>
    <row r="81" spans="1:5" x14ac:dyDescent="0.25">
      <c r="A81" s="30"/>
      <c r="B81" s="31"/>
      <c r="C81" s="32"/>
      <c r="D81" s="33"/>
      <c r="E81" s="34"/>
    </row>
    <row r="82" spans="1:5" s="40" customFormat="1" x14ac:dyDescent="0.25">
      <c r="A82" s="46" t="s">
        <v>47</v>
      </c>
      <c r="B82" s="62">
        <v>7790</v>
      </c>
      <c r="C82" s="63" t="s">
        <v>33</v>
      </c>
      <c r="D82" s="64">
        <f>SUM(D83:D86)</f>
        <v>27352</v>
      </c>
      <c r="E82" s="45"/>
    </row>
    <row r="83" spans="1:5" s="40" customFormat="1" x14ac:dyDescent="0.25">
      <c r="A83" s="41"/>
      <c r="B83" s="42"/>
      <c r="C83" s="43" t="s">
        <v>100</v>
      </c>
      <c r="D83" s="44">
        <v>22500</v>
      </c>
      <c r="E83" s="45"/>
    </row>
    <row r="84" spans="1:5" s="40" customFormat="1" x14ac:dyDescent="0.25">
      <c r="A84" s="41"/>
      <c r="B84" s="42"/>
      <c r="C84" s="43" t="s">
        <v>87</v>
      </c>
      <c r="D84" s="44">
        <v>124</v>
      </c>
      <c r="E84" s="45"/>
    </row>
    <row r="85" spans="1:5" s="40" customFormat="1" x14ac:dyDescent="0.25">
      <c r="A85" s="41"/>
      <c r="B85" s="42"/>
      <c r="C85" s="43" t="s">
        <v>63</v>
      </c>
      <c r="D85" s="44">
        <v>378</v>
      </c>
      <c r="E85" s="45"/>
    </row>
    <row r="86" spans="1:5" s="40" customFormat="1" x14ac:dyDescent="0.25">
      <c r="A86" s="35"/>
      <c r="B86" s="36"/>
      <c r="C86" s="37" t="s">
        <v>79</v>
      </c>
      <c r="D86" s="38">
        <v>4350</v>
      </c>
      <c r="E86" s="39"/>
    </row>
    <row r="87" spans="1:5" s="40" customFormat="1" x14ac:dyDescent="0.25">
      <c r="A87" s="35"/>
      <c r="B87" s="36"/>
      <c r="C87" s="37"/>
      <c r="D87" s="38"/>
      <c r="E87" s="39"/>
    </row>
    <row r="88" spans="1:5" s="81" customFormat="1" ht="15.75" x14ac:dyDescent="0.25">
      <c r="A88" s="77" t="s">
        <v>34</v>
      </c>
      <c r="B88" s="78"/>
      <c r="C88" s="79"/>
      <c r="D88" s="82">
        <f>D23+D27+D29+D31+D33+D37+D39+D41+D44+D46+D48+D54+D56+D65+D73+D80+D82</f>
        <v>155203</v>
      </c>
      <c r="E88" s="80"/>
    </row>
    <row r="89" spans="1:5" s="40" customFormat="1" x14ac:dyDescent="0.25">
      <c r="A89" s="18" t="s">
        <v>35</v>
      </c>
      <c r="B89" s="19">
        <v>8040</v>
      </c>
      <c r="C89" s="20" t="s">
        <v>36</v>
      </c>
      <c r="D89" s="21">
        <f>80+107+28+1350</f>
        <v>1565</v>
      </c>
      <c r="E89" s="22"/>
    </row>
    <row r="90" spans="1:5" x14ac:dyDescent="0.25">
      <c r="A90" s="9"/>
      <c r="B90" s="10"/>
      <c r="C90" s="11"/>
      <c r="D90" s="12"/>
      <c r="E90" s="23"/>
    </row>
    <row r="91" spans="1:5" x14ac:dyDescent="0.25">
      <c r="A91" s="13" t="s">
        <v>37</v>
      </c>
      <c r="B91" s="14"/>
      <c r="C91" s="15"/>
      <c r="D91" s="16">
        <f>SUM(D89)</f>
        <v>1565</v>
      </c>
      <c r="E91" s="17"/>
    </row>
    <row r="92" spans="1:5" x14ac:dyDescent="0.25">
      <c r="A92" s="13"/>
      <c r="B92" s="14"/>
      <c r="C92" s="15"/>
      <c r="D92" s="16"/>
      <c r="E92" s="17"/>
    </row>
    <row r="93" spans="1:5" s="81" customFormat="1" ht="15.75" x14ac:dyDescent="0.25">
      <c r="A93" s="77" t="s">
        <v>107</v>
      </c>
      <c r="B93" s="78"/>
      <c r="C93" s="79"/>
      <c r="D93" s="82">
        <f>D21-D88+D91</f>
        <v>73139</v>
      </c>
      <c r="E93" s="80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7"/>
  <sheetViews>
    <sheetView zoomScaleNormal="100" workbookViewId="0">
      <selection activeCell="C38" sqref="C38"/>
    </sheetView>
  </sheetViews>
  <sheetFormatPr baseColWidth="10" defaultRowHeight="15" x14ac:dyDescent="0.25"/>
  <cols>
    <col min="1" max="1" width="38.7109375" customWidth="1"/>
    <col min="3" max="3" width="36" customWidth="1"/>
    <col min="4" max="4" width="45.85546875" customWidth="1"/>
    <col min="5" max="5" width="41.140625" customWidth="1"/>
  </cols>
  <sheetData>
    <row r="1" spans="1:5" x14ac:dyDescent="0.25">
      <c r="A1" s="65" t="s">
        <v>89</v>
      </c>
      <c r="B1" s="65"/>
      <c r="C1" s="65"/>
      <c r="D1" s="65"/>
      <c r="E1" s="65"/>
    </row>
    <row r="2" spans="1:5" x14ac:dyDescent="0.25">
      <c r="A2" s="1" t="s">
        <v>0</v>
      </c>
      <c r="B2" s="2" t="s">
        <v>1</v>
      </c>
      <c r="C2" s="2" t="s">
        <v>2</v>
      </c>
      <c r="D2" s="2" t="s">
        <v>41</v>
      </c>
      <c r="E2" s="3" t="s">
        <v>38</v>
      </c>
    </row>
    <row r="3" spans="1:5" x14ac:dyDescent="0.25">
      <c r="A3" s="26" t="s">
        <v>3</v>
      </c>
      <c r="B3" s="27">
        <v>3110</v>
      </c>
      <c r="C3" s="28" t="s">
        <v>3</v>
      </c>
      <c r="D3" s="29">
        <v>0</v>
      </c>
      <c r="E3" s="8"/>
    </row>
    <row r="4" spans="1:5" x14ac:dyDescent="0.25">
      <c r="A4" s="4"/>
      <c r="B4" s="5"/>
      <c r="C4" s="6"/>
      <c r="D4" s="7"/>
      <c r="E4" s="8"/>
    </row>
    <row r="5" spans="1:5" x14ac:dyDescent="0.25">
      <c r="A5" s="26" t="s">
        <v>3</v>
      </c>
      <c r="B5" s="27">
        <v>3120</v>
      </c>
      <c r="C5" s="28" t="s">
        <v>4</v>
      </c>
      <c r="D5" s="29">
        <f>SUM(D6)</f>
        <v>60000</v>
      </c>
      <c r="E5" s="8"/>
    </row>
    <row r="6" spans="1:5" s="53" customFormat="1" x14ac:dyDescent="0.25">
      <c r="A6" s="48"/>
      <c r="B6" s="49"/>
      <c r="C6" s="50" t="s">
        <v>39</v>
      </c>
      <c r="D6" s="51">
        <v>60000</v>
      </c>
      <c r="E6" s="52"/>
    </row>
    <row r="7" spans="1:5" x14ac:dyDescent="0.25">
      <c r="A7" s="4"/>
      <c r="B7" s="5"/>
      <c r="C7" s="6"/>
      <c r="D7" s="7"/>
      <c r="E7" s="8"/>
    </row>
    <row r="8" spans="1:5" x14ac:dyDescent="0.25">
      <c r="A8" s="26" t="s">
        <v>5</v>
      </c>
      <c r="B8" s="27">
        <v>3250</v>
      </c>
      <c r="C8" s="28" t="s">
        <v>6</v>
      </c>
      <c r="D8" s="29">
        <f>SUM(D9)</f>
        <v>16807</v>
      </c>
      <c r="E8" s="8"/>
    </row>
    <row r="9" spans="1:5" x14ac:dyDescent="0.25">
      <c r="A9" s="4"/>
      <c r="B9" s="5"/>
      <c r="C9" s="6" t="s">
        <v>83</v>
      </c>
      <c r="D9" s="7">
        <f>150-5000+10+4158+5531+1000+1558+9900-1000+500</f>
        <v>16807</v>
      </c>
      <c r="E9" s="8"/>
    </row>
    <row r="10" spans="1:5" x14ac:dyDescent="0.25">
      <c r="A10" s="4"/>
      <c r="B10" s="5"/>
      <c r="C10" s="6"/>
      <c r="D10" s="7"/>
      <c r="E10" s="8"/>
    </row>
    <row r="11" spans="1:5" x14ac:dyDescent="0.25">
      <c r="A11" s="26" t="s">
        <v>7</v>
      </c>
      <c r="B11" s="27">
        <v>3400</v>
      </c>
      <c r="C11" s="28" t="s">
        <v>7</v>
      </c>
      <c r="D11" s="29">
        <f>SUM(D12:D16)</f>
        <v>132870</v>
      </c>
      <c r="E11" s="8"/>
    </row>
    <row r="12" spans="1:5" x14ac:dyDescent="0.25">
      <c r="A12" s="4"/>
      <c r="B12" s="5"/>
      <c r="C12" s="6" t="s">
        <v>42</v>
      </c>
      <c r="D12" s="7">
        <f>7730+7566+9575</f>
        <v>24871</v>
      </c>
      <c r="E12" s="8"/>
    </row>
    <row r="13" spans="1:5" x14ac:dyDescent="0.25">
      <c r="A13" s="4"/>
      <c r="B13" s="5"/>
      <c r="C13" s="6" t="s">
        <v>57</v>
      </c>
      <c r="D13" s="7">
        <f>13818+7085+1853</f>
        <v>22756</v>
      </c>
      <c r="E13" s="8"/>
    </row>
    <row r="14" spans="1:5" x14ac:dyDescent="0.25">
      <c r="A14" s="4"/>
      <c r="B14" s="5"/>
      <c r="C14" s="6" t="s">
        <v>61</v>
      </c>
      <c r="D14" s="7">
        <v>60000</v>
      </c>
      <c r="E14" s="8"/>
    </row>
    <row r="15" spans="1:5" x14ac:dyDescent="0.25">
      <c r="A15" s="4"/>
      <c r="B15" s="5"/>
      <c r="C15" s="6" t="s">
        <v>82</v>
      </c>
      <c r="D15" s="7">
        <v>2453</v>
      </c>
      <c r="E15" s="8"/>
    </row>
    <row r="16" spans="1:5" x14ac:dyDescent="0.25">
      <c r="A16" s="4"/>
      <c r="B16" s="5"/>
      <c r="C16" s="6" t="s">
        <v>101</v>
      </c>
      <c r="D16" s="7">
        <v>22790</v>
      </c>
      <c r="E16" s="8"/>
    </row>
    <row r="17" spans="1:5" x14ac:dyDescent="0.25">
      <c r="A17" s="4"/>
      <c r="B17" s="5"/>
      <c r="C17" s="6"/>
      <c r="D17" s="7"/>
      <c r="E17" s="8"/>
    </row>
    <row r="18" spans="1:5" x14ac:dyDescent="0.25">
      <c r="A18" s="26" t="s">
        <v>51</v>
      </c>
      <c r="B18" s="27">
        <v>3400</v>
      </c>
      <c r="C18" s="28" t="s">
        <v>69</v>
      </c>
      <c r="D18" s="29">
        <f>SUM(D19:D23)</f>
        <v>1948228</v>
      </c>
      <c r="E18" s="8"/>
    </row>
    <row r="19" spans="1:5" s="53" customFormat="1" x14ac:dyDescent="0.25">
      <c r="A19" s="48"/>
      <c r="B19" s="49"/>
      <c r="C19" s="50" t="s">
        <v>52</v>
      </c>
      <c r="D19" s="51">
        <f>740000</f>
        <v>740000</v>
      </c>
      <c r="E19" s="52"/>
    </row>
    <row r="20" spans="1:5" s="53" customFormat="1" x14ac:dyDescent="0.25">
      <c r="A20" s="48"/>
      <c r="B20" s="49"/>
      <c r="C20" s="50" t="s">
        <v>56</v>
      </c>
      <c r="D20" s="51">
        <v>162500</v>
      </c>
      <c r="E20" s="52"/>
    </row>
    <row r="21" spans="1:5" s="53" customFormat="1" x14ac:dyDescent="0.25">
      <c r="A21" s="48"/>
      <c r="B21" s="49"/>
      <c r="C21" s="50" t="s">
        <v>52</v>
      </c>
      <c r="D21" s="51">
        <v>750000</v>
      </c>
      <c r="E21" s="52"/>
    </row>
    <row r="22" spans="1:5" s="53" customFormat="1" x14ac:dyDescent="0.25">
      <c r="A22" s="48"/>
      <c r="B22" s="49"/>
      <c r="C22" s="50" t="s">
        <v>68</v>
      </c>
      <c r="D22" s="51">
        <v>240000</v>
      </c>
      <c r="E22" s="52"/>
    </row>
    <row r="23" spans="1:5" s="53" customFormat="1" x14ac:dyDescent="0.25">
      <c r="A23" s="48"/>
      <c r="B23" s="49"/>
      <c r="C23" s="50" t="s">
        <v>103</v>
      </c>
      <c r="D23" s="51">
        <v>55728</v>
      </c>
      <c r="E23" s="52"/>
    </row>
    <row r="24" spans="1:5" x14ac:dyDescent="0.25">
      <c r="A24" s="4"/>
      <c r="B24" s="5"/>
      <c r="C24" s="6"/>
      <c r="D24" s="7"/>
      <c r="E24" s="8"/>
    </row>
    <row r="25" spans="1:5" x14ac:dyDescent="0.25">
      <c r="A25" s="26" t="s">
        <v>8</v>
      </c>
      <c r="B25" s="27">
        <v>3920</v>
      </c>
      <c r="C25" s="28" t="s">
        <v>9</v>
      </c>
      <c r="D25" s="29">
        <f>6600+9600+750+150</f>
        <v>17100</v>
      </c>
      <c r="E25" s="8"/>
    </row>
    <row r="26" spans="1:5" x14ac:dyDescent="0.25">
      <c r="A26" s="54"/>
      <c r="B26" s="55"/>
      <c r="C26" s="56"/>
      <c r="D26" s="57"/>
      <c r="E26" s="47"/>
    </row>
    <row r="27" spans="1:5" x14ac:dyDescent="0.25">
      <c r="A27" s="1" t="s">
        <v>10</v>
      </c>
      <c r="B27" s="58"/>
      <c r="C27" s="59"/>
      <c r="D27" s="60">
        <f>D3+D5+D8+D11+D18+D25</f>
        <v>2175005</v>
      </c>
      <c r="E27" s="61"/>
    </row>
    <row r="28" spans="1:5" x14ac:dyDescent="0.25">
      <c r="A28" s="46"/>
      <c r="B28" s="42"/>
      <c r="C28" s="43"/>
      <c r="D28" s="44"/>
      <c r="E28" s="45"/>
    </row>
    <row r="29" spans="1:5" x14ac:dyDescent="0.25">
      <c r="A29" s="26" t="s">
        <v>11</v>
      </c>
      <c r="B29" s="27">
        <v>6300</v>
      </c>
      <c r="C29" s="28" t="s">
        <v>104</v>
      </c>
      <c r="D29" s="29">
        <f>D30+D31</f>
        <v>3900</v>
      </c>
      <c r="E29" s="24"/>
    </row>
    <row r="30" spans="1:5" x14ac:dyDescent="0.25">
      <c r="A30" s="4"/>
      <c r="B30" s="5"/>
      <c r="C30" s="6" t="s">
        <v>84</v>
      </c>
      <c r="D30" s="7">
        <v>3100</v>
      </c>
      <c r="E30" s="24"/>
    </row>
    <row r="31" spans="1:5" x14ac:dyDescent="0.25">
      <c r="A31" s="4"/>
      <c r="B31" s="5"/>
      <c r="C31" s="6" t="s">
        <v>85</v>
      </c>
      <c r="D31" s="7">
        <v>800</v>
      </c>
      <c r="E31" s="24"/>
    </row>
    <row r="32" spans="1:5" x14ac:dyDescent="0.25">
      <c r="A32" s="4"/>
      <c r="B32" s="5"/>
      <c r="C32" s="6"/>
      <c r="D32" s="7"/>
      <c r="E32" s="24"/>
    </row>
    <row r="33" spans="1:5" x14ac:dyDescent="0.25">
      <c r="A33" s="26" t="s">
        <v>11</v>
      </c>
      <c r="B33" s="27">
        <v>6340</v>
      </c>
      <c r="C33" s="28" t="s">
        <v>12</v>
      </c>
      <c r="D33" s="29">
        <f>1788+4770+2815+2258+1080+765+661+654+665+668+693+744</f>
        <v>17561</v>
      </c>
      <c r="E33" s="24"/>
    </row>
    <row r="34" spans="1:5" x14ac:dyDescent="0.25">
      <c r="A34" s="4"/>
      <c r="B34" s="5"/>
      <c r="C34" s="6"/>
      <c r="D34" s="7"/>
      <c r="E34" s="24"/>
    </row>
    <row r="35" spans="1:5" x14ac:dyDescent="0.25">
      <c r="A35" s="26" t="s">
        <v>13</v>
      </c>
      <c r="B35" s="27">
        <v>6440</v>
      </c>
      <c r="C35" s="28" t="s">
        <v>14</v>
      </c>
      <c r="D35" s="29">
        <v>0</v>
      </c>
      <c r="E35" s="24"/>
    </row>
    <row r="36" spans="1:5" x14ac:dyDescent="0.25">
      <c r="A36" s="4"/>
      <c r="B36" s="5"/>
      <c r="C36" s="6"/>
      <c r="D36" s="7"/>
      <c r="E36" s="24"/>
    </row>
    <row r="37" spans="1:5" x14ac:dyDescent="0.25">
      <c r="A37" s="26" t="s">
        <v>15</v>
      </c>
      <c r="B37" s="27">
        <v>6580</v>
      </c>
      <c r="C37" s="28" t="s">
        <v>16</v>
      </c>
      <c r="D37" s="29">
        <v>0</v>
      </c>
      <c r="E37" s="24"/>
    </row>
    <row r="38" spans="1:5" x14ac:dyDescent="0.25">
      <c r="A38" s="4"/>
      <c r="B38" s="5"/>
      <c r="C38" s="25"/>
      <c r="D38" s="7"/>
      <c r="E38" s="24"/>
    </row>
    <row r="39" spans="1:5" x14ac:dyDescent="0.25">
      <c r="A39" s="26" t="s">
        <v>17</v>
      </c>
      <c r="B39" s="27">
        <v>6600</v>
      </c>
      <c r="C39" s="28" t="s">
        <v>18</v>
      </c>
      <c r="D39" s="29">
        <f>D40+D41</f>
        <v>10732</v>
      </c>
      <c r="E39" s="24"/>
    </row>
    <row r="40" spans="1:5" x14ac:dyDescent="0.25">
      <c r="A40" s="4"/>
      <c r="B40" s="5"/>
      <c r="C40" s="6" t="s">
        <v>58</v>
      </c>
      <c r="D40" s="7">
        <f>8742</f>
        <v>8742</v>
      </c>
      <c r="E40" s="24"/>
    </row>
    <row r="41" spans="1:5" x14ac:dyDescent="0.25">
      <c r="A41" s="4"/>
      <c r="B41" s="5"/>
      <c r="C41" s="6" t="s">
        <v>64</v>
      </c>
      <c r="D41" s="7">
        <v>1990</v>
      </c>
      <c r="E41" s="24"/>
    </row>
    <row r="42" spans="1:5" x14ac:dyDescent="0.25">
      <c r="A42" s="4"/>
      <c r="B42" s="5"/>
      <c r="C42" s="6"/>
      <c r="D42" s="7"/>
      <c r="E42" s="24"/>
    </row>
    <row r="43" spans="1:5" x14ac:dyDescent="0.25">
      <c r="A43" s="26" t="s">
        <v>43</v>
      </c>
      <c r="B43" s="27">
        <v>6600</v>
      </c>
      <c r="C43" s="28" t="s">
        <v>106</v>
      </c>
      <c r="D43" s="29">
        <f>2062+749+749+2062+749+749</f>
        <v>7120</v>
      </c>
      <c r="E43" s="24"/>
    </row>
    <row r="44" spans="1:5" x14ac:dyDescent="0.25">
      <c r="A44" s="4"/>
      <c r="B44" s="5"/>
      <c r="C44" s="6"/>
      <c r="D44" s="7"/>
      <c r="E44" s="24"/>
    </row>
    <row r="45" spans="1:5" x14ac:dyDescent="0.25">
      <c r="A45" s="26" t="s">
        <v>45</v>
      </c>
      <c r="B45" s="27">
        <v>6600</v>
      </c>
      <c r="C45" s="28" t="s">
        <v>105</v>
      </c>
      <c r="D45" s="29">
        <f>1849</f>
        <v>1849</v>
      </c>
      <c r="E45" s="24"/>
    </row>
    <row r="46" spans="1:5" x14ac:dyDescent="0.25">
      <c r="A46" s="4"/>
      <c r="B46" s="5"/>
      <c r="C46" s="6"/>
      <c r="D46" s="7"/>
      <c r="E46" s="24"/>
    </row>
    <row r="47" spans="1:5" x14ac:dyDescent="0.25">
      <c r="A47" s="26" t="s">
        <v>17</v>
      </c>
      <c r="B47" s="27">
        <v>6620</v>
      </c>
      <c r="C47" s="28" t="s">
        <v>19</v>
      </c>
      <c r="D47" s="29">
        <v>0</v>
      </c>
      <c r="E47" s="24"/>
    </row>
    <row r="48" spans="1:5" x14ac:dyDescent="0.25">
      <c r="A48" s="4"/>
      <c r="B48" s="5"/>
      <c r="C48" s="6"/>
      <c r="D48" s="7"/>
      <c r="E48" s="24"/>
    </row>
    <row r="49" spans="1:5" x14ac:dyDescent="0.25">
      <c r="A49" s="26" t="s">
        <v>49</v>
      </c>
      <c r="B49" s="27">
        <v>6620</v>
      </c>
      <c r="C49" s="28"/>
      <c r="D49" s="29">
        <f>SUM(D50:D64)</f>
        <v>2047646</v>
      </c>
      <c r="E49" s="24"/>
    </row>
    <row r="50" spans="1:5" x14ac:dyDescent="0.25">
      <c r="A50" s="4"/>
      <c r="B50" s="5"/>
      <c r="C50" s="6" t="s">
        <v>48</v>
      </c>
      <c r="D50" s="7">
        <f>12500</f>
        <v>12500</v>
      </c>
      <c r="E50" s="24"/>
    </row>
    <row r="51" spans="1:5" x14ac:dyDescent="0.25">
      <c r="A51" s="4"/>
      <c r="B51" s="5"/>
      <c r="C51" s="6" t="s">
        <v>50</v>
      </c>
      <c r="D51" s="7">
        <f>19141</f>
        <v>19141</v>
      </c>
      <c r="E51" s="24"/>
    </row>
    <row r="52" spans="1:5" x14ac:dyDescent="0.25">
      <c r="A52" s="4"/>
      <c r="B52" s="5"/>
      <c r="C52" s="6" t="s">
        <v>53</v>
      </c>
      <c r="D52" s="7">
        <v>1800</v>
      </c>
      <c r="E52" s="24"/>
    </row>
    <row r="53" spans="1:5" x14ac:dyDescent="0.25">
      <c r="A53" s="4"/>
      <c r="B53" s="5"/>
      <c r="C53" s="6" t="s">
        <v>54</v>
      </c>
      <c r="D53" s="7">
        <v>29213</v>
      </c>
      <c r="E53" s="24"/>
    </row>
    <row r="54" spans="1:5" x14ac:dyDescent="0.25">
      <c r="A54" s="4"/>
      <c r="B54" s="5"/>
      <c r="C54" s="6" t="s">
        <v>55</v>
      </c>
      <c r="D54" s="7">
        <f>11436+20356</f>
        <v>31792</v>
      </c>
      <c r="E54" s="24"/>
    </row>
    <row r="55" spans="1:5" x14ac:dyDescent="0.25">
      <c r="A55" s="4"/>
      <c r="B55" s="5"/>
      <c r="C55" s="6" t="s">
        <v>60</v>
      </c>
      <c r="D55" s="7">
        <v>750000</v>
      </c>
      <c r="E55" s="24"/>
    </row>
    <row r="56" spans="1:5" x14ac:dyDescent="0.25">
      <c r="A56" s="4"/>
      <c r="B56" s="5"/>
      <c r="C56" s="6" t="s">
        <v>65</v>
      </c>
      <c r="D56" s="7">
        <f>73150+48400</f>
        <v>121550</v>
      </c>
      <c r="E56" s="24"/>
    </row>
    <row r="57" spans="1:5" x14ac:dyDescent="0.25">
      <c r="A57" s="4"/>
      <c r="B57" s="5"/>
      <c r="C57" s="6" t="s">
        <v>75</v>
      </c>
      <c r="D57" s="7">
        <v>875000</v>
      </c>
      <c r="E57" s="24"/>
    </row>
    <row r="58" spans="1:5" x14ac:dyDescent="0.25">
      <c r="A58" s="4"/>
      <c r="B58" s="5"/>
      <c r="C58" s="6" t="s">
        <v>76</v>
      </c>
      <c r="D58" s="7">
        <v>50938</v>
      </c>
      <c r="E58" s="24"/>
    </row>
    <row r="59" spans="1:5" x14ac:dyDescent="0.25">
      <c r="A59" s="4"/>
      <c r="B59" s="5"/>
      <c r="C59" s="6" t="s">
        <v>78</v>
      </c>
      <c r="D59" s="7">
        <v>34799</v>
      </c>
      <c r="E59" s="24"/>
    </row>
    <row r="60" spans="1:5" x14ac:dyDescent="0.25">
      <c r="A60" s="4"/>
      <c r="B60" s="5"/>
      <c r="C60" s="6" t="s">
        <v>81</v>
      </c>
      <c r="D60" s="7">
        <v>1750</v>
      </c>
      <c r="E60" s="24"/>
    </row>
    <row r="61" spans="1:5" x14ac:dyDescent="0.25">
      <c r="A61" s="4"/>
      <c r="B61" s="5"/>
      <c r="C61" s="6" t="s">
        <v>91</v>
      </c>
      <c r="D61" s="7">
        <v>24591</v>
      </c>
      <c r="E61" s="24"/>
    </row>
    <row r="62" spans="1:5" x14ac:dyDescent="0.25">
      <c r="A62" s="4"/>
      <c r="B62" s="5"/>
      <c r="C62" s="6" t="s">
        <v>92</v>
      </c>
      <c r="D62" s="7">
        <v>31294</v>
      </c>
      <c r="E62" s="24"/>
    </row>
    <row r="63" spans="1:5" x14ac:dyDescent="0.25">
      <c r="A63" s="4"/>
      <c r="B63" s="5"/>
      <c r="C63" s="6" t="s">
        <v>97</v>
      </c>
      <c r="D63" s="7">
        <v>62980</v>
      </c>
      <c r="E63" s="24"/>
    </row>
    <row r="64" spans="1:5" x14ac:dyDescent="0.25">
      <c r="A64" s="4"/>
      <c r="B64" s="5"/>
      <c r="C64" s="6" t="s">
        <v>63</v>
      </c>
      <c r="D64" s="7">
        <v>298</v>
      </c>
      <c r="E64" s="24"/>
    </row>
    <row r="65" spans="1:5" x14ac:dyDescent="0.25">
      <c r="A65" s="4"/>
      <c r="B65" s="5"/>
      <c r="C65" s="6"/>
      <c r="D65" s="7"/>
      <c r="E65" s="24"/>
    </row>
    <row r="66" spans="1:5" x14ac:dyDescent="0.25">
      <c r="A66" s="26" t="s">
        <v>20</v>
      </c>
      <c r="B66" s="27">
        <v>6730</v>
      </c>
      <c r="C66" s="28" t="s">
        <v>21</v>
      </c>
      <c r="D66" s="29">
        <v>0</v>
      </c>
      <c r="E66" s="24"/>
    </row>
    <row r="67" spans="1:5" x14ac:dyDescent="0.25">
      <c r="A67" s="4"/>
      <c r="B67" s="5"/>
      <c r="C67" s="6"/>
      <c r="D67" s="7"/>
      <c r="E67" s="24"/>
    </row>
    <row r="68" spans="1:5" x14ac:dyDescent="0.25">
      <c r="A68" s="26" t="s">
        <v>22</v>
      </c>
      <c r="B68" s="27">
        <v>6890</v>
      </c>
      <c r="C68" s="28" t="s">
        <v>23</v>
      </c>
      <c r="D68" s="29">
        <f>1025+519</f>
        <v>1544</v>
      </c>
      <c r="E68" s="24"/>
    </row>
    <row r="69" spans="1:5" x14ac:dyDescent="0.25">
      <c r="A69" s="4"/>
      <c r="B69" s="5"/>
      <c r="C69" s="6"/>
      <c r="D69" s="7"/>
      <c r="E69" s="24"/>
    </row>
    <row r="70" spans="1:5" x14ac:dyDescent="0.25">
      <c r="A70" s="26" t="s">
        <v>24</v>
      </c>
      <c r="B70" s="27">
        <v>7162</v>
      </c>
      <c r="C70" s="28" t="s">
        <v>25</v>
      </c>
      <c r="D70" s="29">
        <f>SUM(D71:D76)</f>
        <v>14691</v>
      </c>
      <c r="E70" s="24"/>
    </row>
    <row r="71" spans="1:5" x14ac:dyDescent="0.25">
      <c r="A71" s="4"/>
      <c r="B71" s="5"/>
      <c r="C71" s="6" t="s">
        <v>70</v>
      </c>
      <c r="D71" s="7">
        <f>449+6017</f>
        <v>6466</v>
      </c>
      <c r="E71" s="24"/>
    </row>
    <row r="72" spans="1:5" x14ac:dyDescent="0.25">
      <c r="A72" s="4"/>
      <c r="B72" s="5"/>
      <c r="C72" s="6" t="s">
        <v>71</v>
      </c>
      <c r="D72" s="7">
        <v>268</v>
      </c>
      <c r="E72" s="24"/>
    </row>
    <row r="73" spans="1:5" x14ac:dyDescent="0.25">
      <c r="A73" s="4"/>
      <c r="B73" s="5"/>
      <c r="C73" s="6" t="s">
        <v>72</v>
      </c>
      <c r="D73" s="7">
        <v>4549</v>
      </c>
      <c r="E73" s="24"/>
    </row>
    <row r="74" spans="1:5" x14ac:dyDescent="0.25">
      <c r="A74" s="4"/>
      <c r="B74" s="5"/>
      <c r="C74" s="6" t="s">
        <v>73</v>
      </c>
      <c r="D74" s="7">
        <v>2793</v>
      </c>
      <c r="E74" s="24"/>
    </row>
    <row r="75" spans="1:5" x14ac:dyDescent="0.25">
      <c r="A75" s="4"/>
      <c r="B75" s="5"/>
      <c r="C75" s="6" t="s">
        <v>74</v>
      </c>
      <c r="D75" s="7">
        <v>320</v>
      </c>
      <c r="E75" s="24"/>
    </row>
    <row r="76" spans="1:5" x14ac:dyDescent="0.25">
      <c r="A76" s="4"/>
      <c r="B76" s="5"/>
      <c r="C76" s="6" t="s">
        <v>80</v>
      </c>
      <c r="D76" s="7">
        <f>149+146</f>
        <v>295</v>
      </c>
      <c r="E76" s="24"/>
    </row>
    <row r="77" spans="1:5" x14ac:dyDescent="0.25">
      <c r="A77" s="4"/>
      <c r="B77" s="5"/>
      <c r="C77" s="6"/>
      <c r="D77" s="7"/>
      <c r="E77" s="24"/>
    </row>
    <row r="78" spans="1:5" x14ac:dyDescent="0.25">
      <c r="A78" s="26" t="s">
        <v>26</v>
      </c>
      <c r="B78" s="27">
        <v>7320</v>
      </c>
      <c r="C78" s="28" t="s">
        <v>77</v>
      </c>
      <c r="D78" s="29">
        <f>3570+1169+1239</f>
        <v>5978</v>
      </c>
      <c r="E78" s="24"/>
    </row>
    <row r="79" spans="1:5" x14ac:dyDescent="0.25">
      <c r="A79" s="4"/>
      <c r="B79" s="5"/>
      <c r="C79" s="6"/>
      <c r="D79" s="7"/>
      <c r="E79" s="24"/>
    </row>
    <row r="80" spans="1:5" x14ac:dyDescent="0.25">
      <c r="A80" s="26" t="s">
        <v>27</v>
      </c>
      <c r="B80" s="27">
        <v>7410</v>
      </c>
      <c r="C80" s="28" t="s">
        <v>28</v>
      </c>
      <c r="D80" s="29">
        <f>SUM(D81:D87)</f>
        <v>34125</v>
      </c>
      <c r="E80" s="24"/>
    </row>
    <row r="81" spans="1:5" x14ac:dyDescent="0.25">
      <c r="A81" s="4"/>
      <c r="B81" s="6"/>
      <c r="C81" s="6" t="s">
        <v>46</v>
      </c>
      <c r="D81" s="7">
        <v>3250</v>
      </c>
      <c r="E81" s="24"/>
    </row>
    <row r="82" spans="1:5" x14ac:dyDescent="0.25">
      <c r="A82" s="4"/>
      <c r="B82" s="5"/>
      <c r="C82" s="6" t="s">
        <v>59</v>
      </c>
      <c r="D82" s="7">
        <v>9776</v>
      </c>
      <c r="E82" s="24"/>
    </row>
    <row r="83" spans="1:5" x14ac:dyDescent="0.25">
      <c r="A83" s="4"/>
      <c r="B83" s="5"/>
      <c r="C83" s="6" t="s">
        <v>62</v>
      </c>
      <c r="D83" s="7">
        <v>2000</v>
      </c>
      <c r="E83" s="24"/>
    </row>
    <row r="84" spans="1:5" x14ac:dyDescent="0.25">
      <c r="A84" s="4"/>
      <c r="B84" s="5"/>
      <c r="C84" s="6" t="s">
        <v>67</v>
      </c>
      <c r="D84" s="7">
        <v>5000</v>
      </c>
      <c r="E84" s="24"/>
    </row>
    <row r="85" spans="1:5" x14ac:dyDescent="0.25">
      <c r="A85" s="4"/>
      <c r="B85" s="5"/>
      <c r="C85" s="6" t="s">
        <v>66</v>
      </c>
      <c r="D85" s="7">
        <v>1930</v>
      </c>
      <c r="E85" s="24"/>
    </row>
    <row r="86" spans="1:5" x14ac:dyDescent="0.25">
      <c r="A86" s="4"/>
      <c r="B86" s="5"/>
      <c r="C86" s="6" t="s">
        <v>86</v>
      </c>
      <c r="D86" s="7">
        <v>5000</v>
      </c>
      <c r="E86" s="24"/>
    </row>
    <row r="87" spans="1:5" x14ac:dyDescent="0.25">
      <c r="A87" s="4"/>
      <c r="B87" s="5"/>
      <c r="C87" s="6" t="s">
        <v>102</v>
      </c>
      <c r="D87" s="7">
        <v>7169</v>
      </c>
      <c r="E87" s="24"/>
    </row>
    <row r="88" spans="1:5" x14ac:dyDescent="0.25">
      <c r="A88" s="4"/>
      <c r="B88" s="5"/>
      <c r="C88" s="6"/>
      <c r="D88" s="7"/>
      <c r="E88" s="24"/>
    </row>
    <row r="89" spans="1:5" x14ac:dyDescent="0.25">
      <c r="A89" s="26" t="s">
        <v>27</v>
      </c>
      <c r="B89" s="27">
        <v>7420</v>
      </c>
      <c r="C89" s="28" t="s">
        <v>29</v>
      </c>
      <c r="D89" s="29">
        <f>SUM(D90:D95)</f>
        <v>20451</v>
      </c>
      <c r="E89" s="24"/>
    </row>
    <row r="90" spans="1:5" x14ac:dyDescent="0.25">
      <c r="A90" s="4"/>
      <c r="B90" s="5"/>
      <c r="C90" s="6" t="s">
        <v>44</v>
      </c>
      <c r="D90" s="7">
        <f>3480</f>
        <v>3480</v>
      </c>
      <c r="E90" s="24"/>
    </row>
    <row r="91" spans="1:5" x14ac:dyDescent="0.25">
      <c r="A91" s="4"/>
      <c r="B91" s="5"/>
      <c r="C91" s="6" t="s">
        <v>88</v>
      </c>
      <c r="D91" s="7">
        <v>750</v>
      </c>
      <c r="E91" s="24"/>
    </row>
    <row r="92" spans="1:5" x14ac:dyDescent="0.25">
      <c r="A92" s="4"/>
      <c r="B92" s="5"/>
      <c r="C92" s="6" t="s">
        <v>90</v>
      </c>
      <c r="D92" s="7">
        <v>1550</v>
      </c>
      <c r="E92" s="24"/>
    </row>
    <row r="93" spans="1:5" x14ac:dyDescent="0.25">
      <c r="A93" s="4"/>
      <c r="B93" s="5"/>
      <c r="C93" s="6" t="s">
        <v>96</v>
      </c>
      <c r="D93" s="7">
        <v>5031</v>
      </c>
      <c r="E93" s="24"/>
    </row>
    <row r="94" spans="1:5" x14ac:dyDescent="0.25">
      <c r="A94" s="4"/>
      <c r="B94" s="5"/>
      <c r="C94" s="6" t="s">
        <v>98</v>
      </c>
      <c r="D94" s="7">
        <v>9000</v>
      </c>
      <c r="E94" s="24"/>
    </row>
    <row r="95" spans="1:5" x14ac:dyDescent="0.25">
      <c r="A95" s="4"/>
      <c r="B95" s="5"/>
      <c r="C95" s="6" t="s">
        <v>99</v>
      </c>
      <c r="D95" s="7">
        <v>640</v>
      </c>
      <c r="E95" s="24"/>
    </row>
    <row r="96" spans="1:5" x14ac:dyDescent="0.25">
      <c r="A96" s="4"/>
      <c r="B96" s="5"/>
      <c r="C96" s="6"/>
      <c r="D96" s="7"/>
      <c r="E96" s="24"/>
    </row>
    <row r="97" spans="1:5" x14ac:dyDescent="0.25">
      <c r="A97" s="26" t="s">
        <v>30</v>
      </c>
      <c r="B97" s="27">
        <v>7500</v>
      </c>
      <c r="C97" s="28" t="s">
        <v>30</v>
      </c>
      <c r="D97" s="29">
        <f>D102+D101+D100+D99-D98</f>
        <v>14639</v>
      </c>
      <c r="E97" s="24"/>
    </row>
    <row r="98" spans="1:5" x14ac:dyDescent="0.25">
      <c r="A98" s="4"/>
      <c r="B98" s="5"/>
      <c r="C98" s="6" t="s">
        <v>95</v>
      </c>
      <c r="D98" s="7">
        <f>556+954+353+299</f>
        <v>2162</v>
      </c>
      <c r="E98" s="24"/>
    </row>
    <row r="99" spans="1:5" x14ac:dyDescent="0.25">
      <c r="A99" s="4"/>
      <c r="B99" s="5"/>
      <c r="C99" s="6" t="s">
        <v>94</v>
      </c>
      <c r="D99" s="7">
        <f>1307+353</f>
        <v>1660</v>
      </c>
      <c r="E99" s="24"/>
    </row>
    <row r="100" spans="1:5" x14ac:dyDescent="0.25">
      <c r="A100" s="4"/>
      <c r="B100" s="5"/>
      <c r="C100" s="6" t="s">
        <v>93</v>
      </c>
      <c r="D100" s="7">
        <v>3555</v>
      </c>
      <c r="E100" s="24"/>
    </row>
    <row r="101" spans="1:5" x14ac:dyDescent="0.25">
      <c r="A101" s="4"/>
      <c r="B101" s="5"/>
      <c r="C101" s="6" t="s">
        <v>93</v>
      </c>
      <c r="D101" s="7">
        <v>299</v>
      </c>
      <c r="E101" s="24"/>
    </row>
    <row r="102" spans="1:5" x14ac:dyDescent="0.25">
      <c r="A102" s="4"/>
      <c r="B102" s="5"/>
      <c r="C102" s="6" t="s">
        <v>93</v>
      </c>
      <c r="D102" s="7">
        <v>11287</v>
      </c>
      <c r="E102" s="24"/>
    </row>
    <row r="103" spans="1:5" x14ac:dyDescent="0.25">
      <c r="A103" s="4"/>
      <c r="B103" s="5"/>
      <c r="C103" s="6"/>
      <c r="D103" s="7"/>
      <c r="E103" s="24"/>
    </row>
    <row r="104" spans="1:5" x14ac:dyDescent="0.25">
      <c r="A104" s="26" t="s">
        <v>31</v>
      </c>
      <c r="B104" s="27">
        <v>7770</v>
      </c>
      <c r="C104" s="28" t="s">
        <v>32</v>
      </c>
      <c r="D104" s="29">
        <f>25+30+25+25+25</f>
        <v>130</v>
      </c>
      <c r="E104" s="24"/>
    </row>
    <row r="105" spans="1:5" x14ac:dyDescent="0.25">
      <c r="A105" s="30"/>
      <c r="B105" s="31"/>
      <c r="C105" s="32"/>
      <c r="D105" s="33"/>
      <c r="E105" s="34"/>
    </row>
    <row r="106" spans="1:5" s="40" customFormat="1" x14ac:dyDescent="0.25">
      <c r="A106" s="46" t="s">
        <v>47</v>
      </c>
      <c r="B106" s="62">
        <v>7790</v>
      </c>
      <c r="C106" s="63" t="s">
        <v>33</v>
      </c>
      <c r="D106" s="64">
        <f>SUM(D107:D110)</f>
        <v>27352</v>
      </c>
      <c r="E106" s="45"/>
    </row>
    <row r="107" spans="1:5" s="40" customFormat="1" x14ac:dyDescent="0.25">
      <c r="A107" s="41"/>
      <c r="B107" s="42"/>
      <c r="C107" s="43" t="s">
        <v>100</v>
      </c>
      <c r="D107" s="44">
        <v>22500</v>
      </c>
      <c r="E107" s="45"/>
    </row>
    <row r="108" spans="1:5" s="40" customFormat="1" x14ac:dyDescent="0.25">
      <c r="A108" s="41"/>
      <c r="B108" s="42"/>
      <c r="C108" s="43" t="s">
        <v>87</v>
      </c>
      <c r="D108" s="44">
        <v>124</v>
      </c>
      <c r="E108" s="45"/>
    </row>
    <row r="109" spans="1:5" s="40" customFormat="1" x14ac:dyDescent="0.25">
      <c r="A109" s="41"/>
      <c r="B109" s="42"/>
      <c r="C109" s="43" t="s">
        <v>63</v>
      </c>
      <c r="D109" s="44">
        <v>378</v>
      </c>
      <c r="E109" s="45"/>
    </row>
    <row r="110" spans="1:5" s="40" customFormat="1" x14ac:dyDescent="0.25">
      <c r="A110" s="35"/>
      <c r="B110" s="36"/>
      <c r="C110" s="37" t="s">
        <v>79</v>
      </c>
      <c r="D110" s="38">
        <v>4350</v>
      </c>
      <c r="E110" s="39"/>
    </row>
    <row r="111" spans="1:5" s="40" customFormat="1" x14ac:dyDescent="0.25">
      <c r="A111" s="35"/>
      <c r="B111" s="36"/>
      <c r="C111" s="37"/>
      <c r="D111" s="38"/>
      <c r="E111" s="39"/>
    </row>
    <row r="112" spans="1:5" x14ac:dyDescent="0.25">
      <c r="A112" s="13" t="s">
        <v>34</v>
      </c>
      <c r="B112" s="14"/>
      <c r="C112" s="15"/>
      <c r="D112" s="16">
        <f>D29+D33+D39+D43+D45+D47+D49+D66+D68+D70+D78+D80+D89+D97+D104+D106</f>
        <v>2207718</v>
      </c>
      <c r="E112" s="17"/>
    </row>
    <row r="113" spans="1:5" s="40" customFormat="1" x14ac:dyDescent="0.25">
      <c r="A113" s="18" t="s">
        <v>35</v>
      </c>
      <c r="B113" s="19">
        <v>8040</v>
      </c>
      <c r="C113" s="20" t="s">
        <v>36</v>
      </c>
      <c r="D113" s="21">
        <f>80+107+28+1350</f>
        <v>1565</v>
      </c>
      <c r="E113" s="22"/>
    </row>
    <row r="114" spans="1:5" x14ac:dyDescent="0.25">
      <c r="A114" s="9"/>
      <c r="B114" s="10"/>
      <c r="C114" s="11"/>
      <c r="D114" s="12"/>
      <c r="E114" s="23"/>
    </row>
    <row r="115" spans="1:5" x14ac:dyDescent="0.25">
      <c r="A115" s="13" t="s">
        <v>37</v>
      </c>
      <c r="B115" s="14"/>
      <c r="C115" s="15"/>
      <c r="D115" s="16">
        <f>SUM(D113)</f>
        <v>1565</v>
      </c>
      <c r="E115" s="17"/>
    </row>
    <row r="116" spans="1:5" x14ac:dyDescent="0.25">
      <c r="A116" s="13"/>
      <c r="B116" s="14"/>
      <c r="C116" s="15"/>
      <c r="D116" s="16"/>
      <c r="E116" s="17"/>
    </row>
    <row r="117" spans="1:5" x14ac:dyDescent="0.25">
      <c r="A117" s="13" t="s">
        <v>40</v>
      </c>
      <c r="B117" s="14"/>
      <c r="C117" s="15"/>
      <c r="D117" s="16">
        <f>D27-D112+D115</f>
        <v>-31148</v>
      </c>
      <c r="E117" s="17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Drifts regnskap</vt:lpstr>
      <vt:lpstr>Drift med prosjekt</vt:lpstr>
    </vt:vector>
  </TitlesOfParts>
  <Company>DDSADMCM1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Erik Domaas</dc:creator>
  <cp:lastModifiedBy>Olav</cp:lastModifiedBy>
  <cp:lastPrinted>2021-03-24T09:13:27Z</cp:lastPrinted>
  <dcterms:created xsi:type="dcterms:W3CDTF">2019-02-22T14:11:40Z</dcterms:created>
  <dcterms:modified xsi:type="dcterms:W3CDTF">2021-03-24T09:17:50Z</dcterms:modified>
</cp:coreProperties>
</file>